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Публикуване\2025\01.2025г\"/>
    </mc:Choice>
  </mc:AlternateContent>
  <bookViews>
    <workbookView xWindow="0" yWindow="0" windowWidth="18384" windowHeight="5604"/>
  </bookViews>
  <sheets>
    <sheet name="Cash-Flow-DATA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P132" i="1"/>
  <c r="Q131" i="1"/>
  <c r="Q132" i="1" s="1"/>
  <c r="P131" i="1"/>
  <c r="I131" i="1"/>
  <c r="Q130" i="1"/>
  <c r="P130" i="1"/>
  <c r="Q129" i="1"/>
  <c r="P129" i="1"/>
  <c r="P127" i="1"/>
  <c r="N126" i="1"/>
  <c r="Q125" i="1"/>
  <c r="P125" i="1"/>
  <c r="Q124" i="1"/>
  <c r="P124" i="1"/>
  <c r="F124" i="1"/>
  <c r="Q123" i="1"/>
  <c r="P123" i="1"/>
  <c r="Q122" i="1"/>
  <c r="Q127" i="1" s="1"/>
  <c r="P122" i="1"/>
  <c r="Q117" i="1"/>
  <c r="P117" i="1"/>
  <c r="Q116" i="1"/>
  <c r="Q118" i="1" s="1"/>
  <c r="P116" i="1"/>
  <c r="P118" i="1" s="1"/>
  <c r="Q113" i="1"/>
  <c r="P113" i="1"/>
  <c r="Q112" i="1"/>
  <c r="Q114" i="1" s="1"/>
  <c r="P112" i="1"/>
  <c r="P114" i="1" s="1"/>
  <c r="L112" i="1"/>
  <c r="Q109" i="1"/>
  <c r="P109" i="1"/>
  <c r="F109" i="1"/>
  <c r="Q108" i="1"/>
  <c r="Q110" i="1" s="1"/>
  <c r="P108" i="1"/>
  <c r="P110" i="1" s="1"/>
  <c r="Q105" i="1"/>
  <c r="P105" i="1"/>
  <c r="Q104" i="1"/>
  <c r="Q106" i="1" s="1"/>
  <c r="P104" i="1"/>
  <c r="P106" i="1" s="1"/>
  <c r="Q98" i="1"/>
  <c r="P98" i="1"/>
  <c r="Q97" i="1"/>
  <c r="Q99" i="1" s="1"/>
  <c r="P97" i="1"/>
  <c r="P99" i="1" s="1"/>
  <c r="Q94" i="1"/>
  <c r="P94" i="1"/>
  <c r="Q93" i="1"/>
  <c r="P93" i="1"/>
  <c r="Q92" i="1"/>
  <c r="P92" i="1"/>
  <c r="F92" i="1"/>
  <c r="Q91" i="1"/>
  <c r="Q95" i="1" s="1"/>
  <c r="P91" i="1"/>
  <c r="P95" i="1" s="1"/>
  <c r="F91" i="1"/>
  <c r="Q88" i="1"/>
  <c r="Q89" i="1" s="1"/>
  <c r="Q101" i="1" s="1"/>
  <c r="P88" i="1"/>
  <c r="Q87" i="1"/>
  <c r="P87" i="1"/>
  <c r="P89" i="1" s="1"/>
  <c r="P101" i="1" s="1"/>
  <c r="Q83" i="1"/>
  <c r="Q80" i="1"/>
  <c r="P80" i="1"/>
  <c r="J80" i="1"/>
  <c r="Q79" i="1"/>
  <c r="Q81" i="1" s="1"/>
  <c r="P79" i="1"/>
  <c r="P81" i="1" s="1"/>
  <c r="G79" i="1"/>
  <c r="Q74" i="1"/>
  <c r="P74" i="1"/>
  <c r="L74" i="1"/>
  <c r="Q73" i="1"/>
  <c r="Q75" i="1" s="1"/>
  <c r="P73" i="1"/>
  <c r="P75" i="1" s="1"/>
  <c r="F73" i="1"/>
  <c r="Q70" i="1"/>
  <c r="P70" i="1"/>
  <c r="L70" i="1"/>
  <c r="Q69" i="1"/>
  <c r="Q71" i="1" s="1"/>
  <c r="P69" i="1"/>
  <c r="P71" i="1" s="1"/>
  <c r="F69" i="1"/>
  <c r="Q66" i="1"/>
  <c r="P66" i="1"/>
  <c r="L66" i="1"/>
  <c r="Q65" i="1"/>
  <c r="Q67" i="1" s="1"/>
  <c r="P65" i="1"/>
  <c r="P67" i="1" s="1"/>
  <c r="F65" i="1"/>
  <c r="Q62" i="1"/>
  <c r="P62" i="1"/>
  <c r="L62" i="1"/>
  <c r="Q61" i="1"/>
  <c r="P61" i="1"/>
  <c r="F61" i="1"/>
  <c r="Q60" i="1"/>
  <c r="P60" i="1"/>
  <c r="L60" i="1"/>
  <c r="Q59" i="1"/>
  <c r="P59" i="1"/>
  <c r="F59" i="1"/>
  <c r="Q58" i="1"/>
  <c r="Q63" i="1" s="1"/>
  <c r="P58" i="1"/>
  <c r="P63" i="1" s="1"/>
  <c r="L58" i="1"/>
  <c r="Q55" i="1"/>
  <c r="P55" i="1"/>
  <c r="F55" i="1"/>
  <c r="Q54" i="1"/>
  <c r="P54" i="1"/>
  <c r="L54" i="1"/>
  <c r="Q53" i="1"/>
  <c r="P53" i="1"/>
  <c r="F53" i="1"/>
  <c r="Q52" i="1"/>
  <c r="P52" i="1"/>
  <c r="L52" i="1"/>
  <c r="Q51" i="1"/>
  <c r="Q56" i="1" s="1"/>
  <c r="Q77" i="1" s="1"/>
  <c r="P51" i="1"/>
  <c r="P56" i="1" s="1"/>
  <c r="P77" i="1" s="1"/>
  <c r="F51" i="1"/>
  <c r="Q45" i="1"/>
  <c r="P45" i="1"/>
  <c r="L45" i="1"/>
  <c r="Q44" i="1"/>
  <c r="P44" i="1"/>
  <c r="F44" i="1"/>
  <c r="Q43" i="1"/>
  <c r="P43" i="1"/>
  <c r="L43" i="1"/>
  <c r="Q42" i="1"/>
  <c r="Q46" i="1" s="1"/>
  <c r="P42" i="1"/>
  <c r="P46" i="1" s="1"/>
  <c r="F42" i="1"/>
  <c r="Q40" i="1"/>
  <c r="P40" i="1"/>
  <c r="L40" i="1"/>
  <c r="Q38" i="1"/>
  <c r="P38" i="1"/>
  <c r="F38" i="1"/>
  <c r="Q37" i="1"/>
  <c r="P37" i="1"/>
  <c r="L37" i="1"/>
  <c r="Q36" i="1"/>
  <c r="P36" i="1"/>
  <c r="F36" i="1"/>
  <c r="Q35" i="1"/>
  <c r="P35" i="1"/>
  <c r="L35" i="1"/>
  <c r="Q27" i="1"/>
  <c r="P27" i="1"/>
  <c r="F27" i="1"/>
  <c r="Q26" i="1"/>
  <c r="P26" i="1"/>
  <c r="L26" i="1"/>
  <c r="Q25" i="1"/>
  <c r="Q28" i="1" s="1"/>
  <c r="P25" i="1"/>
  <c r="P28" i="1" s="1"/>
  <c r="F25" i="1"/>
  <c r="Q22" i="1"/>
  <c r="P22" i="1"/>
  <c r="L22" i="1"/>
  <c r="Q21" i="1"/>
  <c r="P21" i="1"/>
  <c r="F21" i="1"/>
  <c r="Q20" i="1"/>
  <c r="P20" i="1"/>
  <c r="L20" i="1"/>
  <c r="Q19" i="1"/>
  <c r="P19" i="1"/>
  <c r="F19" i="1"/>
  <c r="Q18" i="1"/>
  <c r="P18" i="1"/>
  <c r="L18" i="1"/>
  <c r="Q17" i="1"/>
  <c r="P17" i="1"/>
  <c r="F17" i="1"/>
  <c r="Q16" i="1"/>
  <c r="P16" i="1"/>
  <c r="L16" i="1"/>
  <c r="Q15" i="1"/>
  <c r="P15" i="1"/>
  <c r="F15" i="1"/>
  <c r="Q14" i="1"/>
  <c r="P14" i="1"/>
  <c r="L14" i="1"/>
  <c r="Q13" i="1"/>
  <c r="Q23" i="1" s="1"/>
  <c r="Q48" i="1" s="1"/>
  <c r="P13" i="1"/>
  <c r="P23" i="1" s="1"/>
  <c r="F13" i="1"/>
  <c r="Q9" i="1"/>
  <c r="G9" i="1"/>
  <c r="P6" i="1"/>
  <c r="L6" i="1"/>
  <c r="J9" i="1" s="1"/>
  <c r="Q4" i="1"/>
  <c r="T2" i="1"/>
  <c r="Q2" i="1"/>
  <c r="P2" i="1"/>
  <c r="F123" i="1" s="1"/>
  <c r="L2" i="1"/>
  <c r="I2" i="1"/>
  <c r="G2" i="1"/>
  <c r="F2" i="1"/>
  <c r="B2" i="1"/>
  <c r="Q84" i="1" l="1"/>
  <c r="Q140" i="1" s="1"/>
  <c r="Q137" i="1" s="1"/>
  <c r="G15" i="1"/>
  <c r="G17" i="1"/>
  <c r="G19" i="1"/>
  <c r="G21" i="1"/>
  <c r="G25" i="1"/>
  <c r="G27" i="1"/>
  <c r="G36" i="1"/>
  <c r="G38" i="1"/>
  <c r="G42" i="1"/>
  <c r="G44" i="1"/>
  <c r="G51" i="1"/>
  <c r="G53" i="1"/>
  <c r="G55" i="1"/>
  <c r="G59" i="1"/>
  <c r="G61" i="1"/>
  <c r="G65" i="1"/>
  <c r="G69" i="1"/>
  <c r="G73" i="1"/>
  <c r="J79" i="1"/>
  <c r="J81" i="1" s="1"/>
  <c r="L80" i="1"/>
  <c r="J91" i="1"/>
  <c r="L98" i="1"/>
  <c r="L105" i="1"/>
  <c r="F108" i="1"/>
  <c r="F110" i="1" s="1"/>
  <c r="S6" i="1"/>
  <c r="L4" i="1"/>
  <c r="Q141" i="1"/>
  <c r="Q138" i="1" s="1"/>
  <c r="G131" i="1"/>
  <c r="G130" i="1"/>
  <c r="G129" i="1"/>
  <c r="J124" i="1"/>
  <c r="J123" i="1"/>
  <c r="J122" i="1"/>
  <c r="J127" i="1" s="1"/>
  <c r="J117" i="1"/>
  <c r="J116" i="1"/>
  <c r="J118" i="1" s="1"/>
  <c r="J113" i="1"/>
  <c r="J112" i="1"/>
  <c r="J114" i="1" s="1"/>
  <c r="J109" i="1"/>
  <c r="J108" i="1"/>
  <c r="J110" i="1" s="1"/>
  <c r="J105" i="1"/>
  <c r="J104" i="1"/>
  <c r="J106" i="1" s="1"/>
  <c r="J120" i="1" s="1"/>
  <c r="J98" i="1"/>
  <c r="J97" i="1"/>
  <c r="J99" i="1" s="1"/>
  <c r="J94" i="1"/>
  <c r="J93" i="1"/>
  <c r="J92" i="1"/>
  <c r="L131" i="1"/>
  <c r="F131" i="1"/>
  <c r="L130" i="1"/>
  <c r="F130" i="1"/>
  <c r="L129" i="1"/>
  <c r="F129" i="1"/>
  <c r="I124" i="1"/>
  <c r="I123" i="1"/>
  <c r="I122" i="1"/>
  <c r="I117" i="1"/>
  <c r="I116" i="1"/>
  <c r="I118" i="1" s="1"/>
  <c r="I113" i="1"/>
  <c r="I112" i="1"/>
  <c r="I114" i="1" s="1"/>
  <c r="I109" i="1"/>
  <c r="I108" i="1"/>
  <c r="I110" i="1" s="1"/>
  <c r="I105" i="1"/>
  <c r="I104" i="1"/>
  <c r="I106" i="1" s="1"/>
  <c r="I98" i="1"/>
  <c r="I97" i="1"/>
  <c r="I99" i="1" s="1"/>
  <c r="I94" i="1"/>
  <c r="I93" i="1"/>
  <c r="I92" i="1"/>
  <c r="I91" i="1"/>
  <c r="I95" i="1" s="1"/>
  <c r="I88" i="1"/>
  <c r="I87" i="1"/>
  <c r="I89" i="1" s="1"/>
  <c r="J131" i="1"/>
  <c r="J130" i="1"/>
  <c r="J129" i="1"/>
  <c r="G125" i="1"/>
  <c r="N125" i="1" s="1"/>
  <c r="G124" i="1"/>
  <c r="G123" i="1"/>
  <c r="N123" i="1" s="1"/>
  <c r="G122" i="1"/>
  <c r="G117" i="1"/>
  <c r="N117" i="1" s="1"/>
  <c r="G116" i="1"/>
  <c r="G113" i="1"/>
  <c r="G112" i="1"/>
  <c r="G109" i="1"/>
  <c r="G108" i="1"/>
  <c r="G105" i="1"/>
  <c r="N105" i="1" s="1"/>
  <c r="G104" i="1"/>
  <c r="G98" i="1"/>
  <c r="N98" i="1" s="1"/>
  <c r="G97" i="1"/>
  <c r="G94" i="1"/>
  <c r="N94" i="1" s="1"/>
  <c r="G93" i="1"/>
  <c r="G92" i="1"/>
  <c r="G91" i="1"/>
  <c r="G88" i="1"/>
  <c r="G87" i="1"/>
  <c r="I80" i="1"/>
  <c r="I79" i="1"/>
  <c r="I129" i="1"/>
  <c r="F113" i="1"/>
  <c r="F112" i="1"/>
  <c r="F114" i="1" s="1"/>
  <c r="F105" i="1"/>
  <c r="F104" i="1"/>
  <c r="F106" i="1" s="1"/>
  <c r="F98" i="1"/>
  <c r="F97" i="1"/>
  <c r="F99" i="1" s="1"/>
  <c r="F88" i="1"/>
  <c r="J87" i="1"/>
  <c r="G80" i="1"/>
  <c r="N80" i="1" s="1"/>
  <c r="F79" i="1"/>
  <c r="J74" i="1"/>
  <c r="J73" i="1"/>
  <c r="J75" i="1" s="1"/>
  <c r="J70" i="1"/>
  <c r="J69" i="1"/>
  <c r="J71" i="1" s="1"/>
  <c r="J66" i="1"/>
  <c r="J65" i="1"/>
  <c r="J67" i="1" s="1"/>
  <c r="J62" i="1"/>
  <c r="J61" i="1"/>
  <c r="J60" i="1"/>
  <c r="J59" i="1"/>
  <c r="J58" i="1"/>
  <c r="J55" i="1"/>
  <c r="J54" i="1"/>
  <c r="J53" i="1"/>
  <c r="J52" i="1"/>
  <c r="J51" i="1"/>
  <c r="J45" i="1"/>
  <c r="J44" i="1"/>
  <c r="J43" i="1"/>
  <c r="J42" i="1"/>
  <c r="J40" i="1"/>
  <c r="J38" i="1"/>
  <c r="J37" i="1"/>
  <c r="J36" i="1"/>
  <c r="J35" i="1"/>
  <c r="J27" i="1"/>
  <c r="J26" i="1"/>
  <c r="J25" i="1"/>
  <c r="J22" i="1"/>
  <c r="J21" i="1"/>
  <c r="J20" i="1"/>
  <c r="J19" i="1"/>
  <c r="J18" i="1"/>
  <c r="J17" i="1"/>
  <c r="J16" i="1"/>
  <c r="J15" i="1"/>
  <c r="J14" i="1"/>
  <c r="J13" i="1"/>
  <c r="J23" i="1" s="1"/>
  <c r="I130" i="1"/>
  <c r="L124" i="1"/>
  <c r="L123" i="1"/>
  <c r="L122" i="1"/>
  <c r="L127" i="1" s="1"/>
  <c r="L117" i="1"/>
  <c r="L116" i="1"/>
  <c r="L118" i="1" s="1"/>
  <c r="L109" i="1"/>
  <c r="L108" i="1"/>
  <c r="L110" i="1" s="1"/>
  <c r="L94" i="1"/>
  <c r="L93" i="1"/>
  <c r="L92" i="1"/>
  <c r="L91" i="1"/>
  <c r="L95" i="1" s="1"/>
  <c r="F87" i="1"/>
  <c r="F80" i="1"/>
  <c r="L79" i="1"/>
  <c r="L81" i="1" s="1"/>
  <c r="I74" i="1"/>
  <c r="I73" i="1"/>
  <c r="I70" i="1"/>
  <c r="I69" i="1"/>
  <c r="I66" i="1"/>
  <c r="I65" i="1"/>
  <c r="I62" i="1"/>
  <c r="I61" i="1"/>
  <c r="I60" i="1"/>
  <c r="I59" i="1"/>
  <c r="I58" i="1"/>
  <c r="I55" i="1"/>
  <c r="I54" i="1"/>
  <c r="I53" i="1"/>
  <c r="I52" i="1"/>
  <c r="I51" i="1"/>
  <c r="I45" i="1"/>
  <c r="I44" i="1"/>
  <c r="I43" i="1"/>
  <c r="I42" i="1"/>
  <c r="I40" i="1"/>
  <c r="I38" i="1"/>
  <c r="I37" i="1"/>
  <c r="I36" i="1"/>
  <c r="I35" i="1"/>
  <c r="I27" i="1"/>
  <c r="I26" i="1"/>
  <c r="I25" i="1"/>
  <c r="I22" i="1"/>
  <c r="I21" i="1"/>
  <c r="I20" i="1"/>
  <c r="I19" i="1"/>
  <c r="I18" i="1"/>
  <c r="I17" i="1"/>
  <c r="I16" i="1"/>
  <c r="I15" i="1"/>
  <c r="I14" i="1"/>
  <c r="I13" i="1"/>
  <c r="L9" i="1"/>
  <c r="G13" i="1"/>
  <c r="N9" i="1"/>
  <c r="L13" i="1"/>
  <c r="F14" i="1"/>
  <c r="F23" i="1" s="1"/>
  <c r="L15" i="1"/>
  <c r="F16" i="1"/>
  <c r="L17" i="1"/>
  <c r="F18" i="1"/>
  <c r="L19" i="1"/>
  <c r="F20" i="1"/>
  <c r="L21" i="1"/>
  <c r="F22" i="1"/>
  <c r="L25" i="1"/>
  <c r="L28" i="1" s="1"/>
  <c r="F26" i="1"/>
  <c r="F28" i="1" s="1"/>
  <c r="L27" i="1"/>
  <c r="F35" i="1"/>
  <c r="L36" i="1"/>
  <c r="F37" i="1"/>
  <c r="L38" i="1"/>
  <c r="F40" i="1"/>
  <c r="L42" i="1"/>
  <c r="L46" i="1" s="1"/>
  <c r="F43" i="1"/>
  <c r="F46" i="1" s="1"/>
  <c r="L44" i="1"/>
  <c r="F45" i="1"/>
  <c r="L51" i="1"/>
  <c r="F52" i="1"/>
  <c r="F56" i="1" s="1"/>
  <c r="L53" i="1"/>
  <c r="F54" i="1"/>
  <c r="L55" i="1"/>
  <c r="F58" i="1"/>
  <c r="F63" i="1" s="1"/>
  <c r="L59" i="1"/>
  <c r="F60" i="1"/>
  <c r="L61" i="1"/>
  <c r="L63" i="1" s="1"/>
  <c r="F62" i="1"/>
  <c r="L65" i="1"/>
  <c r="L67" i="1" s="1"/>
  <c r="F66" i="1"/>
  <c r="F67" i="1" s="1"/>
  <c r="L69" i="1"/>
  <c r="L71" i="1" s="1"/>
  <c r="F70" i="1"/>
  <c r="F71" i="1" s="1"/>
  <c r="L73" i="1"/>
  <c r="L75" i="1" s="1"/>
  <c r="F74" i="1"/>
  <c r="F75" i="1" s="1"/>
  <c r="Q82" i="1"/>
  <c r="J88" i="1"/>
  <c r="F94" i="1"/>
  <c r="L97" i="1"/>
  <c r="L99" i="1" s="1"/>
  <c r="L104" i="1"/>
  <c r="L106" i="1" s="1"/>
  <c r="F117" i="1"/>
  <c r="F122" i="1"/>
  <c r="F127" i="1" s="1"/>
  <c r="P48" i="1"/>
  <c r="P83" i="1" s="1"/>
  <c r="N79" i="1"/>
  <c r="N81" i="1" s="1"/>
  <c r="G81" i="1"/>
  <c r="I132" i="1"/>
  <c r="G14" i="1"/>
  <c r="N14" i="1" s="1"/>
  <c r="G16" i="1"/>
  <c r="N16" i="1" s="1"/>
  <c r="G18" i="1"/>
  <c r="G20" i="1"/>
  <c r="N20" i="1" s="1"/>
  <c r="G22" i="1"/>
  <c r="N22" i="1" s="1"/>
  <c r="G26" i="1"/>
  <c r="N26" i="1" s="1"/>
  <c r="G35" i="1"/>
  <c r="G37" i="1"/>
  <c r="N37" i="1" s="1"/>
  <c r="G40" i="1"/>
  <c r="N40" i="1" s="1"/>
  <c r="G43" i="1"/>
  <c r="N43" i="1" s="1"/>
  <c r="G45" i="1"/>
  <c r="G52" i="1"/>
  <c r="N52" i="1" s="1"/>
  <c r="G54" i="1"/>
  <c r="N54" i="1" s="1"/>
  <c r="G58" i="1"/>
  <c r="G60" i="1"/>
  <c r="G62" i="1"/>
  <c r="N62" i="1" s="1"/>
  <c r="G66" i="1"/>
  <c r="N66" i="1" s="1"/>
  <c r="G70" i="1"/>
  <c r="N70" i="1" s="1"/>
  <c r="G74" i="1"/>
  <c r="L87" i="1"/>
  <c r="L89" i="1" s="1"/>
  <c r="L101" i="1" s="1"/>
  <c r="L88" i="1"/>
  <c r="F93" i="1"/>
  <c r="F95" i="1" s="1"/>
  <c r="P120" i="1"/>
  <c r="P84" i="1" s="1"/>
  <c r="L113" i="1"/>
  <c r="L114" i="1" s="1"/>
  <c r="F116" i="1"/>
  <c r="F125" i="1"/>
  <c r="Q120" i="1"/>
  <c r="F77" i="1" l="1"/>
  <c r="F48" i="1"/>
  <c r="G63" i="1"/>
  <c r="N58" i="1"/>
  <c r="P141" i="1"/>
  <c r="P138" i="1" s="1"/>
  <c r="P140" i="1"/>
  <c r="P137" i="1" s="1"/>
  <c r="P133" i="1"/>
  <c r="P82" i="1"/>
  <c r="I63" i="1"/>
  <c r="J28" i="1"/>
  <c r="J46" i="1"/>
  <c r="J56" i="1"/>
  <c r="F81" i="1"/>
  <c r="N92" i="1"/>
  <c r="N109" i="1"/>
  <c r="I101" i="1"/>
  <c r="I120" i="1"/>
  <c r="I127" i="1"/>
  <c r="L132" i="1"/>
  <c r="Q133" i="1"/>
  <c r="J95" i="1"/>
  <c r="N69" i="1"/>
  <c r="N71" i="1" s="1"/>
  <c r="G71" i="1"/>
  <c r="N55" i="1"/>
  <c r="N42" i="1"/>
  <c r="N46" i="1" s="1"/>
  <c r="G46" i="1"/>
  <c r="G28" i="1"/>
  <c r="N25" i="1"/>
  <c r="N15" i="1"/>
  <c r="N74" i="1"/>
  <c r="N60" i="1"/>
  <c r="N45" i="1"/>
  <c r="N35" i="1"/>
  <c r="N18" i="1"/>
  <c r="L23" i="1"/>
  <c r="L48" i="1" s="1"/>
  <c r="I23" i="1"/>
  <c r="I67" i="1"/>
  <c r="I75" i="1"/>
  <c r="F89" i="1"/>
  <c r="F101" i="1" s="1"/>
  <c r="J63" i="1"/>
  <c r="G89" i="1"/>
  <c r="N87" i="1"/>
  <c r="N93" i="1"/>
  <c r="G106" i="1"/>
  <c r="N104" i="1"/>
  <c r="N106" i="1" s="1"/>
  <c r="G114" i="1"/>
  <c r="N112" i="1"/>
  <c r="G127" i="1"/>
  <c r="N122" i="1"/>
  <c r="N129" i="1"/>
  <c r="N65" i="1"/>
  <c r="N67" i="1" s="1"/>
  <c r="G67" i="1"/>
  <c r="N53" i="1"/>
  <c r="N38" i="1"/>
  <c r="N21" i="1"/>
  <c r="J48" i="1"/>
  <c r="J89" i="1"/>
  <c r="J101" i="1" s="1"/>
  <c r="J84" i="1" s="1"/>
  <c r="N88" i="1"/>
  <c r="N113" i="1"/>
  <c r="N130" i="1"/>
  <c r="N61" i="1"/>
  <c r="G56" i="1"/>
  <c r="N51" i="1"/>
  <c r="N36" i="1"/>
  <c r="N19" i="1"/>
  <c r="F118" i="1"/>
  <c r="F120" i="1" s="1"/>
  <c r="L120" i="1"/>
  <c r="L84" i="1" s="1"/>
  <c r="L56" i="1"/>
  <c r="L77" i="1" s="1"/>
  <c r="N13" i="1"/>
  <c r="G23" i="1"/>
  <c r="G48" i="1" s="1"/>
  <c r="I28" i="1"/>
  <c r="I46" i="1"/>
  <c r="I56" i="1"/>
  <c r="I71" i="1"/>
  <c r="I81" i="1"/>
  <c r="G95" i="1"/>
  <c r="N91" i="1"/>
  <c r="G99" i="1"/>
  <c r="N97" i="1"/>
  <c r="N99" i="1" s="1"/>
  <c r="G110" i="1"/>
  <c r="N108" i="1"/>
  <c r="G118" i="1"/>
  <c r="N116" i="1"/>
  <c r="N118" i="1" s="1"/>
  <c r="N124" i="1"/>
  <c r="J132" i="1"/>
  <c r="F132" i="1"/>
  <c r="G132" i="1"/>
  <c r="N131" i="1"/>
  <c r="N132" i="1" s="1"/>
  <c r="P9" i="1"/>
  <c r="I9" i="1"/>
  <c r="F9" i="1"/>
  <c r="N73" i="1"/>
  <c r="N75" i="1" s="1"/>
  <c r="G75" i="1"/>
  <c r="N59" i="1"/>
  <c r="N44" i="1"/>
  <c r="N27" i="1"/>
  <c r="N17" i="1"/>
  <c r="G101" i="1" l="1"/>
  <c r="F83" i="1"/>
  <c r="N56" i="1"/>
  <c r="N77" i="1" s="1"/>
  <c r="G120" i="1"/>
  <c r="N28" i="1"/>
  <c r="I84" i="1"/>
  <c r="J77" i="1"/>
  <c r="J83" i="1" s="1"/>
  <c r="G77" i="1"/>
  <c r="G83" i="1" s="1"/>
  <c r="N114" i="1"/>
  <c r="F84" i="1"/>
  <c r="L83" i="1"/>
  <c r="N63" i="1"/>
  <c r="N110" i="1"/>
  <c r="N120" i="1" s="1"/>
  <c r="N95" i="1"/>
  <c r="I77" i="1"/>
  <c r="N23" i="1"/>
  <c r="N48" i="1" s="1"/>
  <c r="N83" i="1" s="1"/>
  <c r="N89" i="1"/>
  <c r="N127" i="1"/>
  <c r="I48" i="1"/>
  <c r="I83" i="1" s="1"/>
  <c r="G141" i="1" l="1"/>
  <c r="G138" i="1" s="1"/>
  <c r="J141" i="1"/>
  <c r="J138" i="1" s="1"/>
  <c r="J140" i="1"/>
  <c r="J137" i="1" s="1"/>
  <c r="J133" i="1"/>
  <c r="J82" i="1"/>
  <c r="N101" i="1"/>
  <c r="N84" i="1" s="1"/>
  <c r="N140" i="1" s="1"/>
  <c r="N137" i="1" s="1"/>
  <c r="I141" i="1"/>
  <c r="I138" i="1" s="1"/>
  <c r="I140" i="1"/>
  <c r="I137" i="1" s="1"/>
  <c r="I133" i="1"/>
  <c r="I82" i="1"/>
  <c r="N141" i="1"/>
  <c r="N138" i="1" s="1"/>
  <c r="N133" i="1"/>
  <c r="F133" i="1"/>
  <c r="F141" i="1"/>
  <c r="F138" i="1" s="1"/>
  <c r="F140" i="1"/>
  <c r="F137" i="1" s="1"/>
  <c r="F82" i="1"/>
  <c r="L133" i="1"/>
  <c r="L141" i="1"/>
  <c r="L138" i="1" s="1"/>
  <c r="L82" i="1"/>
  <c r="L140" i="1"/>
  <c r="L137" i="1" s="1"/>
  <c r="G84" i="1"/>
  <c r="G82" i="1" s="1"/>
  <c r="G140" i="1" l="1"/>
  <c r="G137" i="1" s="1"/>
  <c r="N82" i="1"/>
  <c r="B82" i="1" s="1"/>
  <c r="G133" i="1"/>
  <c r="B133" i="1" s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2025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<sst xmlns="http://schemas.openxmlformats.org/spreadsheetml/2006/main" count="266" uniqueCount="238">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</sst>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  <cellStyle name="Нормален" xfId="0" builtinId="0"/>
    <cellStyle name="Хипервръзка" xfId="5" builtinId="8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sktop/&#1050;&#1054;%20&#1087;&#1086;%20&#1084;&#1077;&#1089;&#1077;&#1094;&#1080;/2025&#1075;/&#1050;&#1054;%20&#1084;.01.2025&#1075;/B1/14_RIOSV_Smolyan_B1_2025_01_PR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2025</v>
          </cell>
        </row>
        <row r="9">
          <cell r="B9" t="str">
            <v>РИОСВ-Смолян</v>
          </cell>
          <cell r="F9">
            <v>45688</v>
          </cell>
          <cell r="H9">
            <v>614817</v>
          </cell>
        </row>
        <row r="12">
          <cell r="F12" t="str">
            <v>1900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1812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0</v>
          </cell>
          <cell r="F90">
            <v>2610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7">
          <cell r="F107">
            <v>0</v>
          </cell>
        </row>
        <row r="108">
          <cell r="F108">
            <v>763</v>
          </cell>
        </row>
        <row r="109">
          <cell r="F109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E119">
            <v>0</v>
          </cell>
          <cell r="F119">
            <v>-8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-8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E137">
            <v>0</v>
          </cell>
          <cell r="F137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E149">
            <v>0</v>
          </cell>
          <cell r="F149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87">
          <cell r="E187">
            <v>0</v>
          </cell>
          <cell r="F187">
            <v>73351</v>
          </cell>
        </row>
        <row r="190">
          <cell r="E190">
            <v>0</v>
          </cell>
          <cell r="F190">
            <v>3787</v>
          </cell>
        </row>
        <row r="196">
          <cell r="E196">
            <v>0</v>
          </cell>
          <cell r="F196">
            <v>23504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4228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15</v>
          </cell>
        </row>
        <row r="223">
          <cell r="E223">
            <v>0</v>
          </cell>
          <cell r="F223">
            <v>696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3">
          <cell r="E243">
            <v>0</v>
          </cell>
          <cell r="F243">
            <v>0</v>
          </cell>
        </row>
        <row r="252">
          <cell r="E252">
            <v>0</v>
          </cell>
          <cell r="F252">
            <v>0</v>
          </cell>
        </row>
        <row r="258">
          <cell r="E258">
            <v>0</v>
          </cell>
          <cell r="F258">
            <v>0</v>
          </cell>
        </row>
        <row r="259">
          <cell r="E259">
            <v>0</v>
          </cell>
          <cell r="F259">
            <v>0</v>
          </cell>
        </row>
        <row r="260">
          <cell r="E260">
            <v>0</v>
          </cell>
          <cell r="F260">
            <v>0</v>
          </cell>
        </row>
        <row r="261">
          <cell r="E261">
            <v>0</v>
          </cell>
          <cell r="F261">
            <v>0</v>
          </cell>
        </row>
        <row r="268">
          <cell r="E268">
            <v>0</v>
          </cell>
          <cell r="F268">
            <v>0</v>
          </cell>
        </row>
        <row r="272">
          <cell r="E272">
            <v>0</v>
          </cell>
          <cell r="F272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6">
          <cell r="E276">
            <v>0</v>
          </cell>
          <cell r="F276">
            <v>0</v>
          </cell>
        </row>
        <row r="277">
          <cell r="E277">
            <v>0</v>
          </cell>
          <cell r="F277">
            <v>0</v>
          </cell>
        </row>
        <row r="278">
          <cell r="E278">
            <v>0</v>
          </cell>
          <cell r="F278">
            <v>0</v>
          </cell>
        </row>
        <row r="279">
          <cell r="E279">
            <v>0</v>
          </cell>
          <cell r="F279">
            <v>0</v>
          </cell>
        </row>
        <row r="287">
          <cell r="E287">
            <v>0</v>
          </cell>
          <cell r="F287">
            <v>0</v>
          </cell>
        </row>
        <row r="290">
          <cell r="E290">
            <v>0</v>
          </cell>
          <cell r="F290">
            <v>0</v>
          </cell>
        </row>
        <row r="291">
          <cell r="E291">
            <v>0</v>
          </cell>
          <cell r="F291">
            <v>0</v>
          </cell>
        </row>
        <row r="295">
          <cell r="E295">
            <v>0</v>
          </cell>
          <cell r="F295">
            <v>0</v>
          </cell>
        </row>
        <row r="296">
          <cell r="E296">
            <v>0</v>
          </cell>
          <cell r="F296">
            <v>0</v>
          </cell>
        </row>
        <row r="299">
          <cell r="E299">
            <v>0</v>
          </cell>
          <cell r="F299">
            <v>0</v>
          </cell>
        </row>
        <row r="300">
          <cell r="E300">
            <v>0</v>
          </cell>
          <cell r="F300">
            <v>0</v>
          </cell>
        </row>
        <row r="422">
          <cell r="E422">
            <v>0</v>
          </cell>
          <cell r="F422">
            <v>97037</v>
          </cell>
        </row>
        <row r="432">
          <cell r="E432">
            <v>0</v>
          </cell>
          <cell r="F432">
            <v>0</v>
          </cell>
        </row>
        <row r="465">
          <cell r="F465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0</v>
          </cell>
        </row>
        <row r="498">
          <cell r="F498">
            <v>0</v>
          </cell>
        </row>
        <row r="499">
          <cell r="F499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F512">
            <v>0</v>
          </cell>
        </row>
        <row r="513">
          <cell r="F513">
            <v>0</v>
          </cell>
        </row>
        <row r="514">
          <cell r="F514">
            <v>0</v>
          </cell>
        </row>
        <row r="515">
          <cell r="E515">
            <v>0</v>
          </cell>
          <cell r="F515">
            <v>0</v>
          </cell>
        </row>
        <row r="519">
          <cell r="E519">
            <v>0</v>
          </cell>
          <cell r="F519">
            <v>0</v>
          </cell>
        </row>
        <row r="524">
          <cell r="E524">
            <v>0</v>
          </cell>
          <cell r="F524">
            <v>0</v>
          </cell>
        </row>
        <row r="527">
          <cell r="E527">
            <v>0</v>
          </cell>
          <cell r="F527">
            <v>5051</v>
          </cell>
        </row>
        <row r="534">
          <cell r="E534">
            <v>0</v>
          </cell>
          <cell r="F534">
            <v>0</v>
          </cell>
        </row>
        <row r="538">
          <cell r="F538">
            <v>0</v>
          </cell>
        </row>
        <row r="539">
          <cell r="E539">
            <v>0</v>
          </cell>
          <cell r="F539">
            <v>0</v>
          </cell>
        </row>
        <row r="544">
          <cell r="E544">
            <v>0</v>
          </cell>
          <cell r="F544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0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>
            <v>0</v>
          </cell>
        </row>
        <row r="567">
          <cell r="F567">
            <v>0</v>
          </cell>
        </row>
        <row r="568">
          <cell r="F568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-1034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-665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E589">
            <v>0</v>
          </cell>
          <cell r="F589">
            <v>0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>
            <v>0</v>
          </cell>
        </row>
        <row r="594">
          <cell r="E594">
            <v>0</v>
          </cell>
          <cell r="F594">
            <v>0</v>
          </cell>
        </row>
        <row r="608">
          <cell r="B608" t="str">
            <v>05.02.2025г.</v>
          </cell>
          <cell r="H608" t="str">
            <v>fso-smolyan@mbox.contact.bg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45688</v>
          </cell>
        </row>
        <row r="726">
          <cell r="B726">
            <v>45716</v>
          </cell>
        </row>
        <row r="727">
          <cell r="B727">
            <v>45747</v>
          </cell>
        </row>
        <row r="728">
          <cell r="B728">
            <v>45777</v>
          </cell>
        </row>
        <row r="729">
          <cell r="B729">
            <v>45808</v>
          </cell>
        </row>
        <row r="730">
          <cell r="B730">
            <v>45838</v>
          </cell>
        </row>
        <row r="731">
          <cell r="B731">
            <v>45869</v>
          </cell>
        </row>
        <row r="732">
          <cell r="B732">
            <v>45900</v>
          </cell>
        </row>
        <row r="733">
          <cell r="B733">
            <v>45930</v>
          </cell>
        </row>
        <row r="734">
          <cell r="B734">
            <v>45961</v>
          </cell>
        </row>
        <row r="735">
          <cell r="B735">
            <v>45991</v>
          </cell>
        </row>
        <row r="736">
          <cell r="B736">
            <v>46022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AA209"/>
  <sheetViews>
    <sheetView showZeros="0" tabSelected="1" zoomScale="76" zoomScaleNormal="76" workbookViewId="0">
      <pane xSplit="5" ySplit="10" topLeftCell="F11" activePane="bottomRight" state="frozen"/>
      <selection pane="topRight" activeCell="D1" sqref="D1"/>
      <selection pane="bottomLeft" activeCell="A11" sqref="A11"/>
      <selection pane="bottomRight" activeCell="F11" sqref="F11"/>
    </sheetView>
  </sheetViews>
  <sheetFormatPr defaultColWidth="9.109375" defaultRowHeight="14.4"/>
  <cols>
    <col min="1" max="1" width="3.6640625" style="443" customWidth="1"/>
    <col min="2" max="2" width="20.109375" style="443" customWidth="1"/>
    <col min="3" max="3" width="22.44140625" style="443" customWidth="1"/>
    <col min="4" max="4" width="34.5546875" style="443" customWidth="1"/>
    <col min="5" max="5" width="0.6640625" style="443" customWidth="1"/>
    <col min="6" max="7" width="17.109375" style="443" customWidth="1"/>
    <col min="8" max="8" width="0.6640625" style="443" customWidth="1"/>
    <col min="9" max="9" width="16.6640625" style="443" customWidth="1"/>
    <col min="10" max="10" width="17.109375" style="443" customWidth="1"/>
    <col min="11" max="11" width="0.6640625" style="443" customWidth="1"/>
    <col min="12" max="12" width="17.109375" style="443" customWidth="1"/>
    <col min="13" max="13" width="0.6640625" style="443" customWidth="1"/>
    <col min="14" max="14" width="17.109375" style="443" customWidth="1"/>
    <col min="15" max="15" width="3.5546875" style="443" customWidth="1"/>
    <col min="16" max="17" width="20" style="444" customWidth="1"/>
    <col min="18" max="18" width="1.109375" style="444" customWidth="1"/>
    <col min="19" max="19" width="59.5546875" style="443" customWidth="1"/>
    <col min="20" max="21" width="12.33203125" style="443" customWidth="1"/>
    <col min="22" max="22" width="1.109375" style="443" customWidth="1"/>
    <col min="23" max="24" width="12.33203125" style="443" customWidth="1"/>
    <col min="25" max="26" width="9.109375" style="443"/>
    <col min="27" max="27" width="10.44140625" style="443" customWidth="1"/>
    <col min="28" max="16384" width="9.10937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РИОСВ-Смолян</v>
      </c>
      <c r="C2" s="15"/>
      <c r="D2" s="16"/>
      <c r="E2" s="17"/>
      <c r="F2" s="18">
        <f>+[1]OTCHET!H9</f>
        <v>614817</v>
      </c>
      <c r="G2" s="19" t="str">
        <f>+[1]OTCHET!F12</f>
        <v>1900</v>
      </c>
      <c r="H2" s="20"/>
      <c r="I2" s="21">
        <f>+[1]OTCHET!H610</f>
        <v>0</v>
      </c>
      <c r="J2" s="22"/>
      <c r="K2" s="8"/>
      <c r="L2" s="23" t="str">
        <f>+[1]OTCHET!H608</f>
        <v>fso-smolyan@mbox.contact.bg</v>
      </c>
      <c r="M2" s="24"/>
      <c r="N2" s="25"/>
      <c r="O2" s="26"/>
      <c r="P2" s="27">
        <f>+[1]OTCHET!E15</f>
        <v>0</v>
      </c>
      <c r="Q2" s="28" t="str">
        <f>+[1]OTCHET!F15</f>
        <v>БЮДЖЕТ</v>
      </c>
      <c r="R2" s="29"/>
      <c r="S2" s="1" t="s">
        <v>6</v>
      </c>
      <c r="T2" s="30">
        <f>+[1]OTCHET!I9</f>
        <v>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2025</v>
      </c>
      <c r="M4" s="40"/>
      <c r="N4" s="40"/>
      <c r="O4" s="26"/>
      <c r="P4" s="41" t="s">
        <v>8</v>
      </c>
      <c r="Q4" s="39">
        <f>+[1]OTCHET!C3</f>
        <v>2025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45688</v>
      </c>
      <c r="M6" s="17"/>
      <c r="N6" s="50" t="s">
        <v>11</v>
      </c>
      <c r="O6" s="3"/>
      <c r="P6" s="51">
        <f>[1]OTCHET!F9</f>
        <v>45688</v>
      </c>
      <c r="Q6" s="50" t="s">
        <v>11</v>
      </c>
      <c r="R6" s="52"/>
      <c r="S6" s="53">
        <f>+Q4</f>
        <v>2025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2025</v>
      </c>
      <c r="G9" s="78">
        <f>+L6</f>
        <v>45688</v>
      </c>
      <c r="H9" s="17"/>
      <c r="I9" s="79">
        <f>+L4</f>
        <v>2025</v>
      </c>
      <c r="J9" s="80">
        <f>+L6</f>
        <v>45688</v>
      </c>
      <c r="K9" s="81"/>
      <c r="L9" s="82">
        <f>+L6</f>
        <v>45688</v>
      </c>
      <c r="M9" s="81"/>
      <c r="N9" s="83">
        <f>+L6</f>
        <v>45688</v>
      </c>
      <c r="O9" s="84"/>
      <c r="P9" s="85">
        <f>+L4</f>
        <v>2025</v>
      </c>
      <c r="Q9" s="86">
        <f>[1]OTCHET!F9</f>
        <v>45688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6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6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6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6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6">
      <c r="A14" s="103"/>
      <c r="B14" s="129" t="s">
        <v>34</v>
      </c>
      <c r="C14" s="130"/>
      <c r="D14" s="131"/>
      <c r="E14" s="17"/>
      <c r="F14" s="132">
        <f t="shared" ref="F14:F22" si="0">+IF($P$2=0,$P14,0)</f>
        <v>0</v>
      </c>
      <c r="G14" s="133">
        <f t="shared" ref="G14:G22" si="1">+IF($P$2=0,$Q14,0)</f>
        <v>2610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2610</v>
      </c>
      <c r="O14" s="111"/>
      <c r="P14" s="132">
        <f>+ROUND(+[1]OTCHET!E90+[1]OTCHET!E93+[1]OTCHET!E94+[1]OTCHET!E113+[1]OTCHET!E114,0)</f>
        <v>0</v>
      </c>
      <c r="Q14" s="133">
        <f>+ROUND(+[1]OTCHET!F90+[1]OTCHET!F93+[1]OTCHET!F94+[1]OTCHET!F113+[1]OTCHET!F114,0)</f>
        <v>2610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6.2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+ROUND(+[1]OTCHET!E113+[1]OTCHET!E114,0)</f>
        <v>0</v>
      </c>
      <c r="Q15" s="142">
        <f>+[1]OTCHET!F113+[1]OTCHET!F114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6">
      <c r="A16" s="103"/>
      <c r="B16" s="118" t="s">
        <v>38</v>
      </c>
      <c r="C16" s="119"/>
      <c r="D16" s="120"/>
      <c r="E16" s="17"/>
      <c r="F16" s="147">
        <f t="shared" si="0"/>
        <v>0</v>
      </c>
      <c r="G16" s="148">
        <f t="shared" si="1"/>
        <v>763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763</v>
      </c>
      <c r="O16" s="111"/>
      <c r="P16" s="147">
        <f>+ROUND(+[1]OTCHET!E108+[1]OTCHET!E109,0)</f>
        <v>0</v>
      </c>
      <c r="Q16" s="148">
        <f>+ROUND(+[1]OTCHET!F108+[1]OTCHET!F109,0)</f>
        <v>763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6">
      <c r="A17" s="103"/>
      <c r="B17" s="149" t="s">
        <v>40</v>
      </c>
      <c r="C17" s="150"/>
      <c r="D17" s="151"/>
      <c r="E17" s="17"/>
      <c r="F17" s="147">
        <f t="shared" si="0"/>
        <v>0</v>
      </c>
      <c r="G17" s="148">
        <f t="shared" si="1"/>
        <v>1812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1812</v>
      </c>
      <c r="O17" s="111"/>
      <c r="P17" s="147">
        <f>+ROUND([1]OTCHET!E77,0)</f>
        <v>0</v>
      </c>
      <c r="Q17" s="148">
        <f>+ROUND([1]OTCHET!F77,0)</f>
        <v>1812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6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6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+ROUND([1]OTCHET!E135++[1]OTCHET!E136,0)</f>
        <v>0</v>
      </c>
      <c r="Q19" s="148">
        <f>+ROUND([1]OTCHET!F135++[1]OTCHET!F136,0)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6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0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0</v>
      </c>
      <c r="O20" s="111"/>
      <c r="P20" s="147">
        <f>+ROUND(+SUM([1]OTCHET!E81:E89),0)</f>
        <v>0</v>
      </c>
      <c r="Q20" s="148">
        <f>+ROUND(+SUM([1]OTCHET!F81:F89),0)</f>
        <v>0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6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6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+ROUND([1]OTCHET!E111+[1]OTCHET!E112+[1]OTCHET!E118,0)</f>
        <v>0</v>
      </c>
      <c r="Q22" s="133">
        <f>+ROUND([1]OTCHET!F111+[1]OTCHET!F112+[1]OTCHET!F118,0)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6">
      <c r="A23" s="103"/>
      <c r="B23" s="162" t="s">
        <v>52</v>
      </c>
      <c r="C23" s="163"/>
      <c r="D23" s="164"/>
      <c r="E23" s="17"/>
      <c r="F23" s="165">
        <f>+ROUND(+SUM(F13,F14,F16,F17,F18,F19,F20,F21,F22),0)</f>
        <v>0</v>
      </c>
      <c r="G23" s="166">
        <f>+ROUND(+SUM(G13,G14,G16,G17,G18,G19,G20,G21,G22),0)</f>
        <v>5185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5185</v>
      </c>
      <c r="O23" s="111"/>
      <c r="P23" s="165">
        <f>+ROUND(+SUM(P13,P14,P16,P17,P18,P19,P20,P21,P22),0)</f>
        <v>0</v>
      </c>
      <c r="Q23" s="166">
        <f>+ROUND(+SUM(Q13,Q14,Q16,Q17,Q18,Q19,Q20,Q21,Q22),0)</f>
        <v>5185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6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6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+ROUND([1]OTCHET!E133,0)</f>
        <v>0</v>
      </c>
      <c r="Q25" s="122">
        <f>+ROUND([1]OTCHET!F133,0)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6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+ROUND(+SUM([1]OTCHET!E124:E132)+[1]OTCHET!E134,0)</f>
        <v>0</v>
      </c>
      <c r="Q26" s="148">
        <f>+ROUND(+SUM([1]OTCHET!F124:F132)+[1]OTCHET!F134,0)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6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+ROUND(+[1]OTCHET!E107,0)</f>
        <v>0</v>
      </c>
      <c r="Q27" s="133">
        <f>+ROUND(+[1]OTCHET!F107,0)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6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6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6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6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6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6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6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-8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-8</v>
      </c>
      <c r="O35" s="111"/>
      <c r="P35" s="165">
        <f>+ROUND(+[1]OTCHET!E119+[1]OTCHET!E117,0)</f>
        <v>0</v>
      </c>
      <c r="Q35" s="166">
        <f>+ROUND(+[1]OTCHET!F119+[1]OTCHET!F117,0)</f>
        <v>-8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6.2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+ROUND([1]OTCHET!E120,0)</f>
        <v>0</v>
      </c>
      <c r="Q36" s="215">
        <f>+ROUND([1]OTCHET!F120,0)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6.2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+ROUND([1]OTCHET!E121,0)</f>
        <v>0</v>
      </c>
      <c r="Q37" s="224">
        <f>+ROUND([1]OTCHET!F121,0)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6.2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-8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-8</v>
      </c>
      <c r="O38" s="111"/>
      <c r="P38" s="232">
        <f>+ROUND([1]OTCHET!E122,0)</f>
        <v>0</v>
      </c>
      <c r="Q38" s="233">
        <f>+ROUND([1]OTCHET!F122,0)</f>
        <v>-8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6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+ROUND([1]OTCHET!E115+[1]OTCHET!E116,0)</f>
        <v>0</v>
      </c>
      <c r="Q40" s="166">
        <f>+ROUND([1]OTCHET!F115+[1]OTCHET!F116,0)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6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6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+ROUND([1]OTCHET!E141+[1]OTCHET!E142+[1]OTCHET!E159+[1]OTCHET!E160,0)</f>
        <v>0</v>
      </c>
      <c r="Q42" s="122">
        <f>+ROUND([1]OTCHET!F141+[1]OTCHET!F142+[1]OTCHET!F159+[1]OTCHET!F160,0)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6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+ROUND(+SUM([1]OTCHET!E143:E148)+SUM([1]OTCHET!E161:E166),0)</f>
        <v>0</v>
      </c>
      <c r="Q43" s="148">
        <f>+ROUND(+SUM([1]OTCHET!F143:F148)+SUM([1]OTCHET!F161:F166),0)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6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+ROUND([1]OTCHET!E149,0)</f>
        <v>0</v>
      </c>
      <c r="Q44" s="148">
        <f>+ROUND([1]OTCHET!F149,0)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6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+ROUND([1]OTCHET!E137,0)</f>
        <v>0</v>
      </c>
      <c r="Q45" s="133">
        <f>+ROUND([1]OTCHET!F137,0)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6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2" thickBot="1">
      <c r="A48" s="103"/>
      <c r="B48" s="248" t="s">
        <v>89</v>
      </c>
      <c r="C48" s="249"/>
      <c r="D48" s="250"/>
      <c r="E48" s="17"/>
      <c r="F48" s="251">
        <f>+ROUND(F23+F28+F35+F40+F46,0)</f>
        <v>0</v>
      </c>
      <c r="G48" s="252">
        <f>+ROUND(G23+G28+G35+G40+G46,0)</f>
        <v>5177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5177</v>
      </c>
      <c r="O48" s="254"/>
      <c r="P48" s="251">
        <f>+ROUND(P23+P28+P35+P40+P46,0)</f>
        <v>0</v>
      </c>
      <c r="Q48" s="252">
        <f>+ROUND(Q23+Q28+Q35+Q40+Q46,0)</f>
        <v>5177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6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6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6">
      <c r="A51" s="103"/>
      <c r="B51" s="118" t="s">
        <v>93</v>
      </c>
      <c r="C51" s="119"/>
      <c r="D51" s="120"/>
      <c r="E51" s="258"/>
      <c r="F51" s="115">
        <f>+IF($P$2=0,$P51,0)</f>
        <v>0</v>
      </c>
      <c r="G51" s="116">
        <f>+IF($P$2=0,$Q51,0)</f>
        <v>4213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4213</v>
      </c>
      <c r="O51" s="111"/>
      <c r="P51" s="115">
        <f>+ROUND([1]OTCHET!E205-SUM([1]OTCHET!E217:E219)+[1]OTCHET!E274+IF(+OR([1]OTCHET!$F$12="5500",[1]OTCHET!$F$12="5600"),0,+[1]OTCHET!E300),0)</f>
        <v>0</v>
      </c>
      <c r="Q51" s="116">
        <f>+ROUND([1]OTCHET!F205-SUM([1]OTCHET!F217:F219)+[1]OTCHET!F274+IF(+OR([1]OTCHET!$F$12="5500",[1]OTCHET!$F$12="5600"),0,+[1]OTCHET!F300),0)</f>
        <v>4213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6">
      <c r="A52" s="103"/>
      <c r="B52" s="149" t="s">
        <v>95</v>
      </c>
      <c r="C52" s="150"/>
      <c r="D52" s="151"/>
      <c r="E52" s="17"/>
      <c r="F52" s="132">
        <f>+IF($P$2=0,$P52,0)</f>
        <v>0</v>
      </c>
      <c r="G52" s="133">
        <f>+IF($P$2=0,$Q52,0)</f>
        <v>15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15</v>
      </c>
      <c r="O52" s="111"/>
      <c r="P52" s="132">
        <f>+ROUND(+SUM([1]OTCHET!E217:E219),0)</f>
        <v>0</v>
      </c>
      <c r="Q52" s="133">
        <f>+ROUND(+SUM([1]OTCHET!F217:F219),0)</f>
        <v>15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6">
      <c r="A53" s="103"/>
      <c r="B53" s="149" t="s">
        <v>97</v>
      </c>
      <c r="C53" s="150"/>
      <c r="D53" s="151"/>
      <c r="E53" s="17"/>
      <c r="F53" s="132">
        <f>+IF($P$2=0,$P53,0)</f>
        <v>0</v>
      </c>
      <c r="G53" s="133">
        <f>+IF($P$2=0,$Q53,0)</f>
        <v>696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696</v>
      </c>
      <c r="O53" s="111"/>
      <c r="P53" s="132">
        <f>+ROUND([1]OTCHET!E223,0)</f>
        <v>0</v>
      </c>
      <c r="Q53" s="133">
        <f>+ROUND([1]OTCHET!F223,0)</f>
        <v>696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6">
      <c r="A54" s="103"/>
      <c r="B54" s="149" t="s">
        <v>99</v>
      </c>
      <c r="C54" s="150"/>
      <c r="D54" s="151"/>
      <c r="E54" s="17"/>
      <c r="F54" s="132">
        <f>+IF($P$2=0,$P54,0)</f>
        <v>0</v>
      </c>
      <c r="G54" s="133">
        <f>+IF($P$2=0,$Q54,0)</f>
        <v>77138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77138</v>
      </c>
      <c r="O54" s="111"/>
      <c r="P54" s="132">
        <f>+ROUND([1]OTCHET!E187+[1]OTCHET!E190,0)</f>
        <v>0</v>
      </c>
      <c r="Q54" s="133">
        <f>+ROUND([1]OTCHET!F187+[1]OTCHET!F190,0)</f>
        <v>77138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6">
      <c r="A55" s="103"/>
      <c r="B55" s="155" t="s">
        <v>101</v>
      </c>
      <c r="C55" s="156"/>
      <c r="D55" s="157"/>
      <c r="E55" s="17"/>
      <c r="F55" s="132">
        <f>+IF($P$2=0,$P55,0)</f>
        <v>0</v>
      </c>
      <c r="G55" s="133">
        <f>+IF($P$2=0,$Q55,0)</f>
        <v>23504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23504</v>
      </c>
      <c r="O55" s="111"/>
      <c r="P55" s="132">
        <f>+ROUND([1]OTCHET!E196+[1]OTCHET!E204,0)</f>
        <v>0</v>
      </c>
      <c r="Q55" s="133">
        <f>+ROUND([1]OTCHET!F196+[1]OTCHET!F204,0)</f>
        <v>23504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6">
      <c r="A56" s="103"/>
      <c r="B56" s="259" t="s">
        <v>103</v>
      </c>
      <c r="C56" s="260"/>
      <c r="D56" s="261"/>
      <c r="E56" s="17"/>
      <c r="F56" s="262">
        <f>+ROUND(+SUM(F51:F55),0)</f>
        <v>0</v>
      </c>
      <c r="G56" s="263">
        <f>+ROUND(+SUM(G51:G55),0)</f>
        <v>105566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105566</v>
      </c>
      <c r="O56" s="111"/>
      <c r="P56" s="262">
        <f>+ROUND(+SUM(P51:P55),0)</f>
        <v>0</v>
      </c>
      <c r="Q56" s="263">
        <f>+ROUND(+SUM(Q51:Q55),0)</f>
        <v>105566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6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6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+ROUND([1]OTCHET!E290,0)</f>
        <v>0</v>
      </c>
      <c r="Q58" s="116">
        <f>+ROUND([1]OTCHET!F290,0)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6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0</v>
      </c>
      <c r="O59" s="111"/>
      <c r="P59" s="132">
        <f>+ROUND(+[1]OTCHET!E278+[1]OTCHET!E279,0)</f>
        <v>0</v>
      </c>
      <c r="Q59" s="133">
        <f>+ROUND(+[1]OTCHET!F278+[1]OTCHET!F279,0)</f>
        <v>0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6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+ROUND([1]OTCHET!E287,0)</f>
        <v>0</v>
      </c>
      <c r="Q60" s="133">
        <f>+ROUND([1]OTCHET!F287,0)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6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+ROUND([1]OTCHET!E296,0)</f>
        <v>0</v>
      </c>
      <c r="Q61" s="266">
        <f>+ROUND([1]OTCHET!F296,0)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6.2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+ROUND([1]OTCHET!E299,0)</f>
        <v>0</v>
      </c>
      <c r="Q62" s="271">
        <f>+ROUND([1]OTCHET!F299,0)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6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0</v>
      </c>
      <c r="O63" s="111"/>
      <c r="P63" s="262">
        <f>+ROUND(+SUM(P58:P61),0)</f>
        <v>0</v>
      </c>
      <c r="Q63" s="263">
        <f>+ROUND(+SUM(Q58:Q61),0)</f>
        <v>0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6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6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6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+ROUND([1]OTCHET!E243,0)</f>
        <v>0</v>
      </c>
      <c r="Q66" s="133">
        <f>+ROUND([1]OTCHET!F243,0)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6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6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6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+ROUND(+SUM([1]OTCHET!E258:E261)+IF(+OR([1]OTCHET!$F$12="5500",[1]OTCHET!$F$12="5600"),+[1]OTCHET!E300,0),0)</f>
        <v>0</v>
      </c>
      <c r="Q69" s="116">
        <f>+ROUND(+SUM([1]OTCHET!F258:F261)+IF(+OR([1]OTCHET!$F$12="5500",[1]OTCHET!$F$12="5600"),+[1]OTCHET!F300,0),0)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6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+ROUND(+[1]OTCHET!E295,0)</f>
        <v>0</v>
      </c>
      <c r="Q70" s="133">
        <f>+ROUND(+[1]OTCHET!F295,0)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6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6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6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+ROUND(+[1]OTCHET!E252+[1]OTCHET!E268+[1]OTCHET!E272+[1]OTCHET!E273+[1]OTCHET!E276,0)</f>
        <v>0</v>
      </c>
      <c r="Q73" s="116">
        <f>+ROUND(+[1]OTCHET!F252+[1]OTCHET!F268+[1]OTCHET!F272+[1]OTCHET!F273+[1]OTCHET!F276,0)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6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+ROUND([1]OTCHET!E277+[1]OTCHET!E291-[1]OTCHET!E295,0)</f>
        <v>0</v>
      </c>
      <c r="Q74" s="133">
        <f>+ROUND([1]OTCHET!F277+[1]OTCHET!F291-[1]OTCHET!F295,0)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6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2" thickBot="1">
      <c r="A77" s="103"/>
      <c r="B77" s="282" t="s">
        <v>139</v>
      </c>
      <c r="C77" s="283"/>
      <c r="D77" s="284"/>
      <c r="E77" s="17"/>
      <c r="F77" s="285">
        <f>+ROUND(F56+F63+F67+F71+F75,0)</f>
        <v>0</v>
      </c>
      <c r="G77" s="286">
        <f>+ROUND(G56+G63+G67+G71+G75,0)</f>
        <v>105566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105566</v>
      </c>
      <c r="O77" s="111"/>
      <c r="P77" s="285">
        <f>+ROUND(P56+P63+P67+P71+P75,0)</f>
        <v>0</v>
      </c>
      <c r="Q77" s="286">
        <f>+ROUND(Q56+Q63+Q67+Q71+Q75,0)</f>
        <v>105566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6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6">
      <c r="A79" s="103"/>
      <c r="B79" s="118" t="s">
        <v>142</v>
      </c>
      <c r="C79" s="119"/>
      <c r="D79" s="120"/>
      <c r="E79" s="17"/>
      <c r="F79" s="121">
        <f>+IF($P$2=0,$P79,0)</f>
        <v>0</v>
      </c>
      <c r="G79" s="122">
        <f>+IF($P$2=0,$Q79,0)</f>
        <v>97037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0</v>
      </c>
      <c r="M79" s="109"/>
      <c r="N79" s="123">
        <f>+ROUND(+G79+J79+L79,0)</f>
        <v>97037</v>
      </c>
      <c r="O79" s="111"/>
      <c r="P79" s="121">
        <f>+ROUND([1]OTCHET!E422,0)</f>
        <v>0</v>
      </c>
      <c r="Q79" s="122">
        <f>+ROUND([1]OTCHET!F422,0)</f>
        <v>97037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6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+ROUND([1]OTCHET!E432,0)</f>
        <v>0</v>
      </c>
      <c r="Q80" s="133">
        <f>+ROUND([1]OTCHET!F432,0)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2" thickBot="1">
      <c r="A81" s="103"/>
      <c r="B81" s="295" t="s">
        <v>146</v>
      </c>
      <c r="C81" s="296"/>
      <c r="D81" s="297"/>
      <c r="E81" s="17"/>
      <c r="F81" s="298">
        <f>+ROUND(F79+F80,0)</f>
        <v>0</v>
      </c>
      <c r="G81" s="299">
        <f>+ROUND(G79+G80,0)</f>
        <v>97037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0</v>
      </c>
      <c r="M81" s="109"/>
      <c r="N81" s="300">
        <f>+ROUND(N79+N80,0)</f>
        <v>97037</v>
      </c>
      <c r="O81" s="111"/>
      <c r="P81" s="298">
        <f>+ROUND(P79+P80,0)</f>
        <v>0</v>
      </c>
      <c r="Q81" s="299">
        <f>+ROUND(Q79+Q80,0)</f>
        <v>97037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8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-3352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0</v>
      </c>
      <c r="M83" s="109"/>
      <c r="N83" s="319">
        <f>+ROUND(N48,0)-ROUND(N77,0)+ROUND(N81,0)</f>
        <v>-3352</v>
      </c>
      <c r="O83" s="320"/>
      <c r="P83" s="317">
        <f>+ROUND(P48,0)-ROUND(P77,0)+ROUND(P81,0)</f>
        <v>0</v>
      </c>
      <c r="Q83" s="318">
        <f>+ROUND(Q48,0)-ROUND(Q77,0)+ROUND(Q81,0)</f>
        <v>-3352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8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3352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0</v>
      </c>
      <c r="M84" s="109"/>
      <c r="N84" s="327">
        <f>+ROUND(N101,0)+ROUND(N120,0)+ROUND(N127,0)-ROUND(N132,0)</f>
        <v>3352</v>
      </c>
      <c r="O84" s="320"/>
      <c r="P84" s="325">
        <f>+ROUND(P101,0)+ROUND(P120,0)+ROUND(P127,0)-ROUND(P132,0)</f>
        <v>0</v>
      </c>
      <c r="Q84" s="326">
        <f>+ROUND(Q101,0)+ROUND(Q120,0)+ROUND(Q127,0)-ROUND(Q132,0)</f>
        <v>3352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2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6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6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+ROUND(+[1]OTCHET!E465+[1]OTCHET!E466,0)</f>
        <v>0</v>
      </c>
      <c r="Q87" s="148">
        <f>+ROUND(+[1]OTCHET!F465+[1]OTCHET!F466,0)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6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+ROUND([1]OTCHET!E467+[1]OTCHET!E538,0)</f>
        <v>0</v>
      </c>
      <c r="Q88" s="133">
        <f>+ROUND([1]OTCHET!F467+[1]OTCHET!F538,0)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6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6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6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+ROUND([1]OTCHET!E469+[1]OTCHET!E472+[1]OTCHET!E482,0)</f>
        <v>0</v>
      </c>
      <c r="Q91" s="122">
        <f>+ROUND([1]OTCHET!F469+[1]OTCHET!F472+[1]OTCHET!F482,0)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6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+ROUND([1]OTCHET!E470+[1]OTCHET!E473+[1]OTCHET!E483+[1]OTCHET!E505+IF(+[1]OTCHET!E497&gt;0,+[1]OTCHET!E497,0),0)</f>
        <v>0</v>
      </c>
      <c r="Q92" s="133">
        <f>+ROUND([1]OTCHET!F470+[1]OTCHET!F473+[1]OTCHET!F483+[1]OTCHET!F505+IF(+[1]OTCHET!F497&gt;0,+[1]OTCHET!F497,0),0)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6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+ROUND(+SUM([1]OTCHET!E475:E477),0)</f>
        <v>0</v>
      </c>
      <c r="Q93" s="148">
        <f>+ROUND(+SUM([1]OTCHET!F475:F477),0)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6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+ROUND(+SUM([1]OTCHET!E478:E479),0)</f>
        <v>0</v>
      </c>
      <c r="Q94" s="116">
        <f>+ROUND(+SUM([1]OTCHET!F478:F479),0)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6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6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6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+ROUND([1]OTCHET!E539+[1]OTCHET!E544,0)</f>
        <v>0</v>
      </c>
      <c r="Q97" s="122">
        <f>+ROUND([1]OTCHET!F539+[1]OTCHET!F544,0)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6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+ROUND(+[1]OTCHET!E480+[1]OTCHET!E561+[1]OTCHET!E563,0)</f>
        <v>0</v>
      </c>
      <c r="Q98" s="133">
        <f>+ROUND(+[1]OTCHET!F480+[1]OTCHET!F561+[1]OTCHET!F563,0)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6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2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6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6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6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+ROUND([1]OTCHET!E501+[1]OTCHET!E502+[1]OTCHET!E515,0)</f>
        <v>0</v>
      </c>
      <c r="Q104" s="148">
        <f>+ROUND([1]OTCHET!F501+[1]OTCHET!F502+[1]OTCHET!F515,0)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6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+ROUND([1]OTCHET!E503+[1]OTCHET!E504+[1]OTCHET!E519,0)</f>
        <v>0</v>
      </c>
      <c r="Q105" s="133">
        <f>+ROUND([1]OTCHET!F503+[1]OTCHET!F504+[1]OTCHET!F519,0)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6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6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6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+ROUND([1]OTCHET!E485+[1]OTCHET!E486+[1]OTCHET!E489+[1]OTCHET!E490+[1]OTCHET!E493+[1]OTCHET!E494+[1]OTCHET!E498+[1]OTCHET!E507+[1]OTCHET!E508+[1]OTCHET!E511+[1]OTCHET!E512,0)</f>
        <v>0</v>
      </c>
      <c r="Q108" s="122">
        <f>+ROUND([1]OTCHET!F485+[1]OTCHET!F486+[1]OTCHET!F489+[1]OTCHET!F490+[1]OTCHET!F493+[1]OTCHET!F494+[1]OTCHET!F498+[1]OTCHET!F507+[1]OTCHET!F508+[1]OTCHET!F511+[1]OTCHET!F512,0)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6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+ROUND([1]OTCHET!E487+[1]OTCHET!E488+[1]OTCHET!E491+[1]OTCHET!E492+[1]OTCHET!E495+[1]OTCHET!E496+[1]OTCHET!E499+[1]OTCHET!E509+[1]OTCHET!E510+[1]OTCHET!E513+[1]OTCHET!E514+IF(+[1]OTCHET!E497&lt;0,+[1]OTCHET!E497,0),0)</f>
        <v>0</v>
      </c>
      <c r="Q109" s="133">
        <f>+ROUND([1]OTCHET!F487+[1]OTCHET!F488+[1]OTCHET!F491+[1]OTCHET!F492+[1]OTCHET!F495+[1]OTCHET!F496+[1]OTCHET!F499+[1]OTCHET!F509+[1]OTCHET!F510+[1]OTCHET!F513+[1]OTCHET!F514+IF(+[1]OTCHET!F497&lt;0,+[1]OTCHET!F497,0),0)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6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6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6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+ROUND([1]OTCHET!E550,0)</f>
        <v>0</v>
      </c>
      <c r="Q112" s="122">
        <f>+ROUND([1]OTCHET!F550,0)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6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+ROUND([1]OTCHET!E551,0)</f>
        <v>0</v>
      </c>
      <c r="Q113" s="133">
        <f>+ROUND([1]OTCHET!F551,0)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6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6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6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+ROUND([1]OTCHET!E548+[1]OTCHET!E549+[1]OTCHET!E565+[1]OTCHET!E566,0)</f>
        <v>0</v>
      </c>
      <c r="Q116" s="116">
        <f>+ROUND([1]OTCHET!F548+[1]OTCHET!F549+[1]OTCHET!F565+[1]OTCHET!F566,0)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6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0</v>
      </c>
      <c r="M117" s="109"/>
      <c r="N117" s="158">
        <f>+ROUND(+G117+J117+L117,0)</f>
        <v>0</v>
      </c>
      <c r="O117" s="111"/>
      <c r="P117" s="132">
        <f>+ROUND([1]OTCHET!E562+[1]OTCHET!E564,0)</f>
        <v>0</v>
      </c>
      <c r="Q117" s="133">
        <f>+ROUND([1]OTCHET!F562+[1]OTCHET!F564,0)</f>
        <v>0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6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0</v>
      </c>
      <c r="M118" s="109"/>
      <c r="N118" s="264">
        <f>+ROUND(+SUM(N116:N117),0)</f>
        <v>0</v>
      </c>
      <c r="O118" s="111"/>
      <c r="P118" s="262">
        <f>+ROUND(+SUM(P116:P117),0)</f>
        <v>0</v>
      </c>
      <c r="Q118" s="263">
        <f>+ROUND(+SUM(Q116:Q117),0)</f>
        <v>0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2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0</v>
      </c>
      <c r="M120" s="109"/>
      <c r="N120" s="288">
        <f>+ROUND(N106+N110+N114+N118,0)</f>
        <v>0</v>
      </c>
      <c r="O120" s="111"/>
      <c r="P120" s="349">
        <f>+ROUND(P106+P110+P114+P118,0)</f>
        <v>0</v>
      </c>
      <c r="Q120" s="287">
        <f>+ROUND(Q106+Q110+Q114+Q118,0)</f>
        <v>0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6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6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+ROUND(+SUM([1]OTCHET!E552:E559),0)</f>
        <v>0</v>
      </c>
      <c r="Q122" s="122">
        <f>+ROUND(+SUM([1]OTCHET!F552:F559),0)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6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5051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5051</v>
      </c>
      <c r="O123" s="111"/>
      <c r="P123" s="132">
        <f>+ROUND([1]OTCHET!E527,0)</f>
        <v>0</v>
      </c>
      <c r="Q123" s="133">
        <f>+ROUND([1]OTCHET!F527,0)</f>
        <v>5051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6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0</v>
      </c>
      <c r="O124" s="111"/>
      <c r="P124" s="132">
        <f>+ROUND(+[1]OTCHET!E524+[1]OTCHET!E534+[1]OTCHET!E560+[1]OTCHET!E567+[1]OTCHET!E568+[1]OTCHET!E582+[1]OTCHET!E594+IF(AND([1]OTCHET!$F$12="9900",+[1]OTCHET!$E$15=0),+[1]OTCHET!E589,0),0)</f>
        <v>0</v>
      </c>
      <c r="Q124" s="133">
        <f>+ROUND(+[1]OTCHET!F524+[1]OTCHET!F534+[1]OTCHET!F560+[1]OTCHET!F567+[1]OTCHET!F568+[1]OTCHET!F582+[1]OTCHET!F594+IF(AND([1]OTCHET!$F$12="9900",+[1]OTCHET!$E$15=0,+([1]OTCHET!F592+[1]OTCHET!F593)&gt;=0,+([1]OTCHET!F590+[1]OTCHET!F591)&lt;=0),+[1]OTCHET!F589,0),0)</f>
        <v>0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6.2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+ROUND(+IF(AND([1]OTCHET!$F$12="9900",+[1]OTCHET!$E$15=0,+([1]OTCHET!E592+[1]OTCHET!E593)&gt;0,+([1]OTCHET!E590+[1]OTCHET!E591)&lt;0),+[1]OTCHET!E589,0),0)</f>
        <v>0</v>
      </c>
      <c r="Q125" s="142">
        <f>+ROUND(+IF(AND([1]OTCHET!$F$12="9900",+[1]OTCHET!$E$15=0,+([1]OTCHET!F592+[1]OTCHET!F593)&gt;=0,+([1]OTCHET!F590+[1]OTCHET!F591)&lt;=0),+[1]OTCHET!F589,0),0)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6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2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5051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0</v>
      </c>
      <c r="M127" s="109"/>
      <c r="N127" s="300">
        <f>+ROUND(+N122+N123+N124+N126,0)</f>
        <v>5051</v>
      </c>
      <c r="O127" s="111"/>
      <c r="P127" s="298">
        <f>+ROUND(+P122+P123+P124+P126,0)</f>
        <v>0</v>
      </c>
      <c r="Q127" s="299">
        <f>+ROUND(+Q122+Q123+Q124+Q126,0)</f>
        <v>5051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6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6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+ROUND(+SUM([1]OTCHET!E570:E575)+SUM([1]OTCHET!E584:E585)+IF(AND([1]OTCHET!$F$12="9900",+[1]OTCHET!$E$15=0),0,SUM([1]OTCHET!E590:E591)),0)</f>
        <v>0</v>
      </c>
      <c r="Q129" s="122">
        <f>+ROUND(+SUM([1]OTCHET!F570:F575)+SUM([1]OTCHET!F584:F585)+IF(AND([1]OTCHET!$F$12="9900",+[1]OTCHET!$E$15=0),0,SUM([1]OTCHET!F590:F591)),0)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6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+ROUND([1]OTCHET!E583+[1]OTCHET!E588,0)</f>
        <v>0</v>
      </c>
      <c r="Q130" s="133">
        <f>+ROUND([1]OTCHET!F583+[1]OTCHET!F588,0)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6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1699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0</v>
      </c>
      <c r="M131" s="109"/>
      <c r="N131" s="158">
        <f>+ROUND(+G131+J131+L131,0)</f>
        <v>1699</v>
      </c>
      <c r="O131" s="111"/>
      <c r="P131" s="132">
        <f>+ROUND(-SUM([1]OTCHET!E576:E581)-SUM([1]OTCHET!E586:E587)-IF(AND([1]OTCHET!$F$12="9900",+[1]OTCHET!$E$15=0),0,SUM([1]OTCHET!E592:E593)),0)</f>
        <v>0</v>
      </c>
      <c r="Q131" s="133">
        <f>+ROUND(-SUM([1]OTCHET!F576:F581)-SUM([1]OTCHET!F586:F587)-IF(AND([1]OTCHET!$F$12="9900",+[1]OTCHET!$E$15=0),0,SUM([1]OTCHET!F592:F593)),0)</f>
        <v>1699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2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1699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0</v>
      </c>
      <c r="M132" s="109"/>
      <c r="N132" s="375">
        <f>+ROUND(+N131-N129-N130,0)</f>
        <v>1699</v>
      </c>
      <c r="O132" s="111"/>
      <c r="P132" s="373">
        <f>+ROUND(+P131-P129-P130,0)</f>
        <v>0</v>
      </c>
      <c r="Q132" s="374">
        <f>+ROUND(+Q131-Q129-Q130,0)</f>
        <v>1699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 t="str">
        <f>+[1]OTCHET!B608</f>
        <v>05.02.2025г.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8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6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2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3.2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3.2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3.2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3.2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3.2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3.2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3.2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3.2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3.2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3.2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3.2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3.2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3.2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3.2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3.2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3.2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3.2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3.2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3.2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3.2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3.2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3.2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3.2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3.2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3.2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3.2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3.2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3.2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3.2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3.2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3.2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3.2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3.2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3.2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3.2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3.2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3.2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3.2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3.2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3.2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3.2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3.2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3.2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3.2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3.2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3.2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3.2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3.2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3.2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3.2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3.2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3.2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3.2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3.2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3.2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3.2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3.2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3.2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3.2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3.2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3.2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3.2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3.2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3.2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3.2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3.2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3.2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3.2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80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2025-07-28T08:59:54Z</dcterms:created>
  <dcterms:modified xsi:type="dcterms:W3CDTF">2025-07-28T09:01:13Z</dcterms:modified>
</cp:coreProperties>
</file>